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Exponential Trend&amp;Seasonality" sheetId="1" r:id="rId1"/>
    <sheet name="Sheet1" sheetId="2" r:id="rId2"/>
  </sheets>
  <definedNames>
    <definedName name="ActualForecast">'Exponential Trend&amp;Seasonality'!$I$6:$I$75</definedName>
    <definedName name="Alpha">'Exponential Trend&amp;Seasonality'!$M$5</definedName>
    <definedName name="Beta">'Exponential Trend&amp;Seasonality'!$M$6</definedName>
    <definedName name="ForecastingError">'Exponential Trend&amp;Seasonality'!$J$6:$J$75</definedName>
    <definedName name="InitialEstimateAverage">'Exponential Trend&amp;Seasonality'!$M$9</definedName>
    <definedName name="InitialEstimateTrend">'Exponential Trend&amp;Seasonality'!$M$10</definedName>
    <definedName name="MAD">'Exponential Trend&amp;Seasonality'!$M$30</definedName>
    <definedName name="MSE">'Exponential Trend&amp;Seasonality'!$M$33</definedName>
    <definedName name="SeasonalFactor">'Exponential Trend&amp;Seasonality'!$M$16:$M$27</definedName>
    <definedName name="SeasonallyAdjustedForecast">'Exponential Trend&amp;Seasonality'!$H$6:$H$75</definedName>
    <definedName name="SeasonallyAdjustedValue">'Exponential Trend&amp;Seasonality'!$E$6:$E$75</definedName>
    <definedName name="TrueValue">'Exponential Trend&amp;Seasonality'!$D$6:$D$75</definedName>
    <definedName name="TypeOfSeasonality">'Exponential Trend&amp;Seasonality'!$M$13</definedName>
  </definedNames>
  <calcPr fullCalcOnLoad="1"/>
</workbook>
</file>

<file path=xl/sharedStrings.xml><?xml version="1.0" encoding="utf-8"?>
<sst xmlns="http://schemas.openxmlformats.org/spreadsheetml/2006/main" count="58" uniqueCount="53">
  <si>
    <t>Forecasting</t>
  </si>
  <si>
    <t>Forecast</t>
  </si>
  <si>
    <t>Error</t>
  </si>
  <si>
    <t>Mean Absolute Deviation</t>
  </si>
  <si>
    <t>MAD =</t>
  </si>
  <si>
    <t xml:space="preserve"> True </t>
  </si>
  <si>
    <t>Value</t>
  </si>
  <si>
    <t>Type of Seasonality</t>
  </si>
  <si>
    <t>Quarterly</t>
  </si>
  <si>
    <t>Seasonal Factor</t>
  </si>
  <si>
    <t>Actual</t>
  </si>
  <si>
    <t>Seasonally</t>
  </si>
  <si>
    <t>Adjusted</t>
  </si>
  <si>
    <t>Mean Square Error</t>
  </si>
  <si>
    <t>MSE =</t>
  </si>
  <si>
    <t>Range Name</t>
  </si>
  <si>
    <t>Cells</t>
  </si>
  <si>
    <t>ActualForecast</t>
  </si>
  <si>
    <t>ForecastingError</t>
  </si>
  <si>
    <t>MAD</t>
  </si>
  <si>
    <t>MSE</t>
  </si>
  <si>
    <t>SeasonalFactor</t>
  </si>
  <si>
    <t>SeasonallyAdjustedForecast</t>
  </si>
  <si>
    <t>SeasonallyAdjustedValue</t>
  </si>
  <si>
    <t>TrueValue</t>
  </si>
  <si>
    <t>TypeOfSeasonality</t>
  </si>
  <si>
    <t>Smoothing Constant</t>
  </si>
  <si>
    <t>a =</t>
  </si>
  <si>
    <t>Initial Estimate</t>
  </si>
  <si>
    <t>Average =</t>
  </si>
  <si>
    <t>Alpha</t>
  </si>
  <si>
    <t>Trend =</t>
  </si>
  <si>
    <t>b =</t>
  </si>
  <si>
    <t>InitialEstimateAverage</t>
  </si>
  <si>
    <t>InitialEstimateTrend</t>
  </si>
  <si>
    <t>Beta</t>
  </si>
  <si>
    <t>M5</t>
  </si>
  <si>
    <t>M6</t>
  </si>
  <si>
    <t>M9</t>
  </si>
  <si>
    <t>M10</t>
  </si>
  <si>
    <t>M30</t>
  </si>
  <si>
    <t>M33</t>
  </si>
  <si>
    <t>M16:M27</t>
  </si>
  <si>
    <t>M13</t>
  </si>
  <si>
    <t>Latest</t>
  </si>
  <si>
    <t>Estimated</t>
  </si>
  <si>
    <t>Trend</t>
  </si>
  <si>
    <t>Template for Exponential-Smoothing with Trend Forecasting Method with Seasonality</t>
  </si>
  <si>
    <t>I6:I75</t>
  </si>
  <si>
    <t>J6:J75</t>
  </si>
  <si>
    <t>H6:H75</t>
  </si>
  <si>
    <t>E6:E75</t>
  </si>
  <si>
    <t>D6:D75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</si>
</sst>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Symbol"/>
      <family val="0"/>
    </font>
    <font>
      <b/>
      <sz val="14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2" borderId="3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left"/>
    </xf>
    <xf numFmtId="0" fontId="5" fillId="2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4" borderId="7" xfId="0" applyNumberFormat="1" applyFont="1" applyFill="1" applyBorder="1" applyAlignment="1" applyProtection="1">
      <alignment horizontal="center"/>
      <protection locked="0"/>
    </xf>
    <xf numFmtId="3" fontId="5" fillId="4" borderId="8" xfId="0" applyNumberFormat="1" applyFont="1" applyFill="1" applyBorder="1" applyAlignment="1" applyProtection="1">
      <alignment horizontal="center"/>
      <protection locked="0"/>
    </xf>
    <xf numFmtId="2" fontId="5" fillId="3" borderId="0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left"/>
    </xf>
    <xf numFmtId="0" fontId="5" fillId="2" borderId="1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4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right"/>
    </xf>
    <xf numFmtId="1" fontId="5" fillId="4" borderId="11" xfId="0" applyNumberFormat="1" applyFont="1" applyFill="1" applyBorder="1" applyAlignment="1">
      <alignment horizontal="center"/>
    </xf>
    <xf numFmtId="3" fontId="5" fillId="4" borderId="11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'Exponential Trend&amp;Seasonality'!$E$3:$E$5</c:f>
              <c:strCache>
                <c:ptCount val="1"/>
                <c:pt idx="0">
                  <c:v>Seasonally Adjusted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'Exponential Trend&amp;Seasonality'!$E$6:$E$35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'Exponential Trend&amp;Seasonality'!$H$3:$H$5</c:f>
              <c:strCache>
                <c:ptCount val="1"/>
                <c:pt idx="0">
                  <c:v>Seasonally Adjusted Forecast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'Exponential Trend&amp;Seasonality'!$H$6:$H$35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4413307"/>
        <c:axId val="64175444"/>
      </c:lineChart>
      <c:catAx>
        <c:axId val="444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1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17</xdr:row>
      <xdr:rowOff>28575</xdr:rowOff>
    </xdr:from>
    <xdr:to>
      <xdr:col>20</xdr:col>
      <xdr:colOff>676275</xdr:colOff>
      <xdr:row>40</xdr:row>
      <xdr:rowOff>85725</xdr:rowOff>
    </xdr:to>
    <xdr:graphicFrame>
      <xdr:nvGraphicFramePr>
        <xdr:cNvPr id="1" name="Chart 8"/>
        <xdr:cNvGraphicFramePr/>
      </xdr:nvGraphicFramePr>
      <xdr:xfrm>
        <a:off x="9867900" y="2886075"/>
        <a:ext cx="6772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4" customWidth="1"/>
    <col min="2" max="2" width="5.25390625" style="4" bestFit="1" customWidth="1"/>
    <col min="3" max="3" width="8.125" style="4" bestFit="1" customWidth="1"/>
    <col min="4" max="4" width="8.75390625" style="4" customWidth="1"/>
    <col min="5" max="5" width="11.00390625" style="4" bestFit="1" customWidth="1"/>
    <col min="6" max="7" width="11.00390625" style="4" customWidth="1"/>
    <col min="8" max="8" width="11.00390625" style="4" bestFit="1" customWidth="1"/>
    <col min="9" max="9" width="9.00390625" style="4" bestFit="1" customWidth="1"/>
    <col min="10" max="10" width="11.875" style="4" bestFit="1" customWidth="1"/>
    <col min="11" max="11" width="2.875" style="4" customWidth="1"/>
    <col min="12" max="12" width="11.75390625" style="4" customWidth="1"/>
    <col min="13" max="13" width="19.00390625" style="4" bestFit="1" customWidth="1"/>
    <col min="14" max="14" width="5.875" style="4" customWidth="1"/>
    <col min="15" max="15" width="26.875" style="4" bestFit="1" customWidth="1"/>
    <col min="16" max="16" width="9.75390625" style="4" bestFit="1" customWidth="1"/>
    <col min="17" max="16384" width="10.875" style="4" customWidth="1"/>
  </cols>
  <sheetData>
    <row r="1" ht="18">
      <c r="A1" s="3" t="s">
        <v>47</v>
      </c>
    </row>
    <row r="2" ht="13.5" thickBot="1"/>
    <row r="3" spans="5:16" ht="13.5" thickBot="1">
      <c r="E3" s="5" t="s">
        <v>11</v>
      </c>
      <c r="F3" s="5"/>
      <c r="G3" s="5"/>
      <c r="H3" s="5" t="s">
        <v>11</v>
      </c>
      <c r="I3" s="6"/>
      <c r="J3" s="6"/>
      <c r="O3" s="7" t="s">
        <v>15</v>
      </c>
      <c r="P3" s="8" t="s">
        <v>16</v>
      </c>
    </row>
    <row r="4" spans="2:16" ht="12.75">
      <c r="B4" s="9"/>
      <c r="C4" s="9"/>
      <c r="D4" s="9" t="s">
        <v>5</v>
      </c>
      <c r="E4" s="5" t="s">
        <v>12</v>
      </c>
      <c r="F4" s="5" t="s">
        <v>44</v>
      </c>
      <c r="G4" s="5" t="s">
        <v>45</v>
      </c>
      <c r="H4" s="5" t="s">
        <v>12</v>
      </c>
      <c r="I4" s="5" t="s">
        <v>10</v>
      </c>
      <c r="J4" s="5" t="s">
        <v>0</v>
      </c>
      <c r="L4" s="10" t="s">
        <v>26</v>
      </c>
      <c r="O4" s="11" t="s">
        <v>17</v>
      </c>
      <c r="P4" s="12" t="s">
        <v>48</v>
      </c>
    </row>
    <row r="5" spans="2:16" ht="13.5" thickBot="1">
      <c r="B5" s="9" t="str">
        <f>IF(TypeOfSeasonality="Daily","Week","Year")</f>
        <v>Year</v>
      </c>
      <c r="C5" s="9" t="str">
        <f>IF(TypeOfSeasonality="Quarterly","Quarter",IF(TypeOfSeasonality="Monthly","Month","Day"))</f>
        <v>Quarter</v>
      </c>
      <c r="D5" s="9" t="s">
        <v>6</v>
      </c>
      <c r="E5" s="5" t="s">
        <v>6</v>
      </c>
      <c r="F5" s="5" t="s">
        <v>46</v>
      </c>
      <c r="G5" s="5" t="s">
        <v>46</v>
      </c>
      <c r="H5" s="5" t="s">
        <v>1</v>
      </c>
      <c r="I5" s="5" t="s">
        <v>1</v>
      </c>
      <c r="J5" s="5" t="s">
        <v>2</v>
      </c>
      <c r="L5" s="1" t="s">
        <v>27</v>
      </c>
      <c r="M5" s="14">
        <v>0.3</v>
      </c>
      <c r="O5" s="15" t="s">
        <v>30</v>
      </c>
      <c r="P5" s="16" t="s">
        <v>36</v>
      </c>
    </row>
    <row r="6" spans="2:16" ht="12.75">
      <c r="B6" s="17">
        <f>IF(TypeOfSeasonality="Quarterly",TRUNC((ROW(B6)-2)/4),IF(TypeOfSeasonality="Monthly",TRUNC((ROW(B6)+6)/12),TRUNC((ROW(B6)-1)/5)))</f>
        <v>1</v>
      </c>
      <c r="C6" s="17">
        <f>IF(TypeOfSeasonality="Quarterly",INDEX($L$16:$L$19,MOD(ROW(B6)+2,4)+1,1),IF(TypeOfSeasonality="Monthly",INDEX($L$16:$L$27,MOD(ROW(B6)-6,12)+1,1),INDEX($L$16:$L$20,MOD(ROW(B6)-1,5)+1,1)))</f>
        <v>1</v>
      </c>
      <c r="D6" s="18">
        <v>6809</v>
      </c>
      <c r="E6" s="19">
        <f>IF(ISNUMBER(D6),D6/VLOOKUP(C6,$L$16:$M$27,2,FALSE),NA())</f>
        <v>7321.505376344086</v>
      </c>
      <c r="F6" s="19"/>
      <c r="G6" s="19">
        <f>InitialEstimateTrend</f>
        <v>0</v>
      </c>
      <c r="H6" s="19">
        <f>InitialEstimateAverage+InitialEstimateTrend</f>
        <v>7500</v>
      </c>
      <c r="I6" s="20">
        <f>H6*M16</f>
        <v>6975</v>
      </c>
      <c r="J6" s="19">
        <f>ABS(D6-I6)</f>
        <v>166</v>
      </c>
      <c r="L6" s="1" t="s">
        <v>32</v>
      </c>
      <c r="M6" s="14">
        <v>0.3</v>
      </c>
      <c r="O6" s="15" t="s">
        <v>35</v>
      </c>
      <c r="P6" s="16" t="s">
        <v>37</v>
      </c>
    </row>
    <row r="7" spans="2:16" ht="12.75">
      <c r="B7" s="17">
        <f aca="true" t="shared" si="0" ref="B7:B75">IF(TypeOfSeasonality="Quarterly",TRUNC((ROW(B7)-2)/4),IF(TypeOfSeasonality="Monthly",TRUNC((ROW(B7)+6)/12),TRUNC((ROW(B7)-1)/5)))</f>
        <v>1</v>
      </c>
      <c r="C7" s="17">
        <f aca="true" t="shared" si="1" ref="C7:C75">IF(TypeOfSeasonality="Quarterly",INDEX($L$16:$L$19,MOD(ROW(B7)+2,4)+1,1),IF(TypeOfSeasonality="Monthly",INDEX($L$16:$L$27,MOD(ROW(B7)-6,12)+1,1),INDEX($L$16:$L$20,MOD(ROW(B7)-1,5)+1,1)))</f>
        <v>2</v>
      </c>
      <c r="D7" s="18">
        <v>6465</v>
      </c>
      <c r="E7" s="19">
        <f aca="true" t="shared" si="2" ref="E7:E30">IF(ISNUMBER(D7),D7/VLOOKUP(C7,$L$16:$M$27,2,FALSE),NA())</f>
        <v>7183.333333333333</v>
      </c>
      <c r="F7" s="19">
        <f>IF(ISNUMBER(E6),Alpha*(E6-InitialEstimateAverage)+(1-Alpha)*(H6-InitialEstimateAverage),"")</f>
        <v>-53.54838709677433</v>
      </c>
      <c r="G7" s="19">
        <f aca="true" t="shared" si="3" ref="G7:G32">IF(ISNUMBER(F7),Beta*F7+(1-Beta)*G6,"")</f>
        <v>-16.0645161290323</v>
      </c>
      <c r="H7" s="19">
        <f aca="true" t="shared" si="4" ref="H7:H32">IF(ISNUMBER(D6),Alpha*E6+(1-Alpha)*H6+G7,NA())</f>
        <v>7430.387096774193</v>
      </c>
      <c r="I7" s="21">
        <f>IF(ISNUMBER(H7),H7*VLOOKUP(C7,$L$16:$M$27,2,FALSE),"")</f>
        <v>6687.348387096774</v>
      </c>
      <c r="J7" s="19">
        <f aca="true" t="shared" si="5" ref="J7:J32">IF(AND(ISNUMBER(D7),ISNUMBER(I7)),ABS(D7-I7),"")</f>
        <v>222.34838709677388</v>
      </c>
      <c r="O7" s="15" t="s">
        <v>18</v>
      </c>
      <c r="P7" s="16" t="s">
        <v>49</v>
      </c>
    </row>
    <row r="8" spans="2:16" ht="12.75">
      <c r="B8" s="17">
        <f t="shared" si="0"/>
        <v>1</v>
      </c>
      <c r="C8" s="17">
        <f t="shared" si="1"/>
        <v>3</v>
      </c>
      <c r="D8" s="18">
        <v>6569</v>
      </c>
      <c r="E8" s="19">
        <f t="shared" si="2"/>
        <v>6635.353535353535</v>
      </c>
      <c r="F8" s="19">
        <f aca="true" t="shared" si="6" ref="F8:F32">IF(ISNUMBER(E7),Alpha*(E7-E6)+(1-Alpha)*(H7-H6),"")</f>
        <v>-90.18064516129053</v>
      </c>
      <c r="G8" s="19">
        <f t="shared" si="3"/>
        <v>-38.29935483870977</v>
      </c>
      <c r="H8" s="19">
        <f t="shared" si="4"/>
        <v>7317.971612903226</v>
      </c>
      <c r="I8" s="21">
        <f aca="true" t="shared" si="7" ref="I8:I30">IF(ISNUMBER(H8),H8*VLOOKUP(C8,$L$16:$M$27,2,FALSE),"")</f>
        <v>7244.791896774193</v>
      </c>
      <c r="J8" s="19">
        <f t="shared" si="5"/>
        <v>675.7918967741934</v>
      </c>
      <c r="L8" s="10" t="s">
        <v>28</v>
      </c>
      <c r="O8" s="15" t="s">
        <v>33</v>
      </c>
      <c r="P8" s="16" t="s">
        <v>38</v>
      </c>
    </row>
    <row r="9" spans="2:16" ht="12.75">
      <c r="B9" s="17">
        <f t="shared" si="0"/>
        <v>1</v>
      </c>
      <c r="C9" s="17">
        <f t="shared" si="1"/>
        <v>4</v>
      </c>
      <c r="D9" s="18">
        <v>8266</v>
      </c>
      <c r="E9" s="19">
        <f t="shared" si="2"/>
        <v>7005.084745762712</v>
      </c>
      <c r="F9" s="19">
        <f t="shared" si="6"/>
        <v>-243.08477810361643</v>
      </c>
      <c r="G9" s="19">
        <f t="shared" si="3"/>
        <v>-99.73498181818177</v>
      </c>
      <c r="H9" s="19">
        <f t="shared" si="4"/>
        <v>7013.451207820136</v>
      </c>
      <c r="I9" s="21">
        <f t="shared" si="7"/>
        <v>8275.87242522776</v>
      </c>
      <c r="J9" s="19">
        <f t="shared" si="5"/>
        <v>9.872425227760687</v>
      </c>
      <c r="L9" s="13" t="s">
        <v>29</v>
      </c>
      <c r="M9" s="18">
        <v>7500</v>
      </c>
      <c r="O9" s="15" t="s">
        <v>34</v>
      </c>
      <c r="P9" s="16" t="s">
        <v>39</v>
      </c>
    </row>
    <row r="10" spans="2:16" ht="12.75">
      <c r="B10" s="17">
        <f t="shared" si="0"/>
        <v>2</v>
      </c>
      <c r="C10" s="17">
        <f t="shared" si="1"/>
        <v>1</v>
      </c>
      <c r="D10" s="18">
        <v>7257</v>
      </c>
      <c r="E10" s="19">
        <f t="shared" si="2"/>
        <v>7803.225806451613</v>
      </c>
      <c r="F10" s="19">
        <f t="shared" si="6"/>
        <v>-102.24492043540977</v>
      </c>
      <c r="G10" s="19">
        <f t="shared" si="3"/>
        <v>-100.48796340335016</v>
      </c>
      <c r="H10" s="19">
        <f t="shared" si="4"/>
        <v>6910.453305799558</v>
      </c>
      <c r="I10" s="21">
        <f t="shared" si="7"/>
        <v>6426.721574393589</v>
      </c>
      <c r="J10" s="19">
        <f t="shared" si="5"/>
        <v>830.2784256064106</v>
      </c>
      <c r="L10" s="13" t="s">
        <v>31</v>
      </c>
      <c r="M10" s="14">
        <v>0</v>
      </c>
      <c r="O10" s="15" t="s">
        <v>19</v>
      </c>
      <c r="P10" s="16" t="s">
        <v>40</v>
      </c>
    </row>
    <row r="11" spans="2:16" ht="12.75">
      <c r="B11" s="17">
        <f t="shared" si="0"/>
        <v>2</v>
      </c>
      <c r="C11" s="17">
        <f t="shared" si="1"/>
        <v>2</v>
      </c>
      <c r="D11" s="18">
        <v>7064</v>
      </c>
      <c r="E11" s="19">
        <f t="shared" si="2"/>
        <v>7848.888888888889</v>
      </c>
      <c r="F11" s="19">
        <f t="shared" si="6"/>
        <v>167.3437867922653</v>
      </c>
      <c r="G11" s="19">
        <f t="shared" si="3"/>
        <v>-20.13843834466553</v>
      </c>
      <c r="H11" s="19">
        <f t="shared" si="4"/>
        <v>7158.146617650508</v>
      </c>
      <c r="I11" s="21">
        <f t="shared" si="7"/>
        <v>6442.331955885457</v>
      </c>
      <c r="J11" s="19">
        <f t="shared" si="5"/>
        <v>621.6680441145427</v>
      </c>
      <c r="O11" s="15" t="s">
        <v>20</v>
      </c>
      <c r="P11" s="16" t="s">
        <v>41</v>
      </c>
    </row>
    <row r="12" spans="2:16" ht="12.75">
      <c r="B12" s="17">
        <f t="shared" si="0"/>
        <v>2</v>
      </c>
      <c r="C12" s="17">
        <f t="shared" si="1"/>
        <v>3</v>
      </c>
      <c r="D12" s="18">
        <v>7784</v>
      </c>
      <c r="E12" s="19">
        <f t="shared" si="2"/>
        <v>7862.626262626262</v>
      </c>
      <c r="F12" s="19">
        <f t="shared" si="6"/>
        <v>187.08424302684813</v>
      </c>
      <c r="G12" s="19">
        <f t="shared" si="3"/>
        <v>42.028366066788564</v>
      </c>
      <c r="H12" s="19">
        <f t="shared" si="4"/>
        <v>7407.397665088811</v>
      </c>
      <c r="I12" s="21">
        <f t="shared" si="7"/>
        <v>7333.323688437923</v>
      </c>
      <c r="J12" s="19">
        <f t="shared" si="5"/>
        <v>450.676311562077</v>
      </c>
      <c r="M12" s="9" t="s">
        <v>7</v>
      </c>
      <c r="O12" s="15" t="s">
        <v>21</v>
      </c>
      <c r="P12" s="16" t="s">
        <v>42</v>
      </c>
    </row>
    <row r="13" spans="2:16" ht="12.75">
      <c r="B13" s="17">
        <f t="shared" si="0"/>
        <v>2</v>
      </c>
      <c r="C13" s="17">
        <f t="shared" si="1"/>
        <v>4</v>
      </c>
      <c r="D13" s="18">
        <v>8724</v>
      </c>
      <c r="E13" s="19">
        <f t="shared" si="2"/>
        <v>7393.220338983051</v>
      </c>
      <c r="F13" s="19">
        <f t="shared" si="6"/>
        <v>178.59694532802385</v>
      </c>
      <c r="G13" s="19">
        <f t="shared" si="3"/>
        <v>82.99893984515914</v>
      </c>
      <c r="H13" s="19">
        <f t="shared" si="4"/>
        <v>7626.9651841952045</v>
      </c>
      <c r="I13" s="21">
        <f t="shared" si="7"/>
        <v>8999.818917350342</v>
      </c>
      <c r="J13" s="19">
        <f t="shared" si="5"/>
        <v>275.8189173503415</v>
      </c>
      <c r="M13" s="14" t="s">
        <v>8</v>
      </c>
      <c r="O13" s="15" t="s">
        <v>22</v>
      </c>
      <c r="P13" s="16" t="s">
        <v>50</v>
      </c>
    </row>
    <row r="14" spans="2:16" ht="12.75">
      <c r="B14" s="17">
        <f t="shared" si="0"/>
        <v>3</v>
      </c>
      <c r="C14" s="17">
        <f t="shared" si="1"/>
        <v>1</v>
      </c>
      <c r="D14" s="18">
        <v>6992</v>
      </c>
      <c r="E14" s="19">
        <f t="shared" si="2"/>
        <v>7518.279569892473</v>
      </c>
      <c r="F14" s="19">
        <f t="shared" si="6"/>
        <v>12.875486281512252</v>
      </c>
      <c r="G14" s="19">
        <f t="shared" si="3"/>
        <v>61.96190377606507</v>
      </c>
      <c r="H14" s="19">
        <f t="shared" si="4"/>
        <v>7618.803634407624</v>
      </c>
      <c r="I14" s="21">
        <f t="shared" si="7"/>
        <v>7085.48737999909</v>
      </c>
      <c r="J14" s="19">
        <f t="shared" si="5"/>
        <v>93.48737999909008</v>
      </c>
      <c r="O14" s="15" t="s">
        <v>23</v>
      </c>
      <c r="P14" s="16" t="s">
        <v>51</v>
      </c>
    </row>
    <row r="15" spans="2:16" ht="12.75">
      <c r="B15" s="17">
        <f t="shared" si="0"/>
        <v>3</v>
      </c>
      <c r="C15" s="17">
        <f t="shared" si="1"/>
        <v>2</v>
      </c>
      <c r="D15" s="18">
        <v>6822</v>
      </c>
      <c r="E15" s="19">
        <f t="shared" si="2"/>
        <v>7580</v>
      </c>
      <c r="F15" s="19">
        <f t="shared" si="6"/>
        <v>31.804684421519866</v>
      </c>
      <c r="G15" s="19">
        <f t="shared" si="3"/>
        <v>52.914737969701505</v>
      </c>
      <c r="H15" s="19">
        <f t="shared" si="4"/>
        <v>7641.561153022779</v>
      </c>
      <c r="I15" s="21">
        <f t="shared" si="7"/>
        <v>6877.405037720501</v>
      </c>
      <c r="J15" s="19">
        <f t="shared" si="5"/>
        <v>55.40503772050124</v>
      </c>
      <c r="L15" s="9" t="str">
        <f>IF(TypeOfSeasonality="Quarterly","Quarter",IF(TypeOfSeasonality="Monthly","Month","Day"))</f>
        <v>Quarter</v>
      </c>
      <c r="M15" s="9" t="s">
        <v>9</v>
      </c>
      <c r="O15" s="15" t="s">
        <v>24</v>
      </c>
      <c r="P15" s="16" t="s">
        <v>52</v>
      </c>
    </row>
    <row r="16" spans="2:16" ht="13.5" thickBot="1">
      <c r="B16" s="17">
        <f t="shared" si="0"/>
        <v>3</v>
      </c>
      <c r="C16" s="17">
        <f t="shared" si="1"/>
        <v>3</v>
      </c>
      <c r="D16" s="18">
        <v>7949</v>
      </c>
      <c r="E16" s="19">
        <f t="shared" si="2"/>
        <v>8029.292929292929</v>
      </c>
      <c r="F16" s="19">
        <f t="shared" si="6"/>
        <v>34.446392062866835</v>
      </c>
      <c r="G16" s="19">
        <f t="shared" si="3"/>
        <v>47.3742341976511</v>
      </c>
      <c r="H16" s="19">
        <f t="shared" si="4"/>
        <v>7670.467041313596</v>
      </c>
      <c r="I16" s="21">
        <f t="shared" si="7"/>
        <v>7593.76237090046</v>
      </c>
      <c r="J16" s="19">
        <f t="shared" si="5"/>
        <v>355.23762909953984</v>
      </c>
      <c r="L16" s="17">
        <f>IF(TypeOfSeasonality="Quarterly",1,IF(TypeOfSeasonality="Monthly","Jan","Mon"))</f>
        <v>1</v>
      </c>
      <c r="M16" s="22">
        <v>0.93</v>
      </c>
      <c r="O16" s="23" t="s">
        <v>25</v>
      </c>
      <c r="P16" s="24" t="s">
        <v>43</v>
      </c>
    </row>
    <row r="17" spans="2:13" ht="12.75">
      <c r="B17" s="17">
        <f t="shared" si="0"/>
        <v>3</v>
      </c>
      <c r="C17" s="17">
        <f t="shared" si="1"/>
        <v>4</v>
      </c>
      <c r="D17" s="18">
        <v>9650</v>
      </c>
      <c r="E17" s="19">
        <f t="shared" si="2"/>
        <v>8177.966101694916</v>
      </c>
      <c r="F17" s="19">
        <f t="shared" si="6"/>
        <v>155.02200059145105</v>
      </c>
      <c r="G17" s="19">
        <f t="shared" si="3"/>
        <v>79.66856411579107</v>
      </c>
      <c r="H17" s="19">
        <f t="shared" si="4"/>
        <v>7857.783371823187</v>
      </c>
      <c r="I17" s="21">
        <f t="shared" si="7"/>
        <v>9272.18437875136</v>
      </c>
      <c r="J17" s="19">
        <f t="shared" si="5"/>
        <v>377.8156212486392</v>
      </c>
      <c r="L17" s="17">
        <f>IF(TypeOfSeasonality="Quarterly",2,IF(TypeOfSeasonality="Monthly","Feb","Tue"))</f>
        <v>2</v>
      </c>
      <c r="M17" s="22">
        <v>0.9</v>
      </c>
    </row>
    <row r="18" spans="2:13" ht="12.75">
      <c r="B18" s="17">
        <f t="shared" si="0"/>
        <v>4</v>
      </c>
      <c r="C18" s="17">
        <f t="shared" si="1"/>
        <v>1</v>
      </c>
      <c r="D18" s="18"/>
      <c r="E18" s="19" t="e">
        <f t="shared" si="2"/>
        <v>#N/A</v>
      </c>
      <c r="F18" s="19">
        <f t="shared" si="6"/>
        <v>175.72338307730925</v>
      </c>
      <c r="G18" s="19">
        <f t="shared" si="3"/>
        <v>108.48500980424652</v>
      </c>
      <c r="H18" s="19">
        <f t="shared" si="4"/>
        <v>8062.323200588951</v>
      </c>
      <c r="I18" s="21">
        <f t="shared" si="7"/>
        <v>7497.960576547725</v>
      </c>
      <c r="J18" s="19">
        <f t="shared" si="5"/>
      </c>
      <c r="L18" s="17">
        <f>IF(TypeOfSeasonality="Quarterly",3,IF(TypeOfSeasonality="Monthly","Mar","Wed"))</f>
        <v>3</v>
      </c>
      <c r="M18" s="22">
        <v>0.99</v>
      </c>
    </row>
    <row r="19" spans="2:13" ht="12.75">
      <c r="B19" s="17">
        <f t="shared" si="0"/>
        <v>4</v>
      </c>
      <c r="C19" s="17">
        <f t="shared" si="1"/>
        <v>2</v>
      </c>
      <c r="D19" s="18"/>
      <c r="E19" s="19" t="e">
        <f t="shared" si="2"/>
        <v>#N/A</v>
      </c>
      <c r="F19" s="19">
        <f t="shared" si="6"/>
      </c>
      <c r="G19" s="19">
        <f t="shared" si="3"/>
      </c>
      <c r="H19" s="19" t="e">
        <f t="shared" si="4"/>
        <v>#N/A</v>
      </c>
      <c r="I19" s="21">
        <f t="shared" si="7"/>
      </c>
      <c r="J19" s="19">
        <f t="shared" si="5"/>
      </c>
      <c r="L19" s="17">
        <f>IF(TypeOfSeasonality="Quarterly",4,IF(TypeOfSeasonality="Monthly","Apr","Thur"))</f>
        <v>4</v>
      </c>
      <c r="M19" s="22">
        <v>1.18</v>
      </c>
    </row>
    <row r="20" spans="2:13" ht="12.75">
      <c r="B20" s="17">
        <f t="shared" si="0"/>
        <v>4</v>
      </c>
      <c r="C20" s="17">
        <f t="shared" si="1"/>
        <v>3</v>
      </c>
      <c r="D20" s="14"/>
      <c r="E20" s="25" t="e">
        <f t="shared" si="2"/>
        <v>#N/A</v>
      </c>
      <c r="F20" s="25">
        <f t="shared" si="6"/>
      </c>
      <c r="G20" s="25">
        <f t="shared" si="3"/>
      </c>
      <c r="H20" s="25" t="e">
        <f t="shared" si="4"/>
        <v>#N/A</v>
      </c>
      <c r="I20" s="26">
        <f t="shared" si="7"/>
      </c>
      <c r="J20" s="25">
        <f t="shared" si="5"/>
      </c>
      <c r="L20" s="17">
        <f>IF(TypeOfSeasonality="Quarterly","",IF(TypeOfSeasonality="Monthly","May","Fri"))</f>
      </c>
      <c r="M20" s="22">
        <v>1</v>
      </c>
    </row>
    <row r="21" spans="2:13" ht="12.75">
      <c r="B21" s="17">
        <f t="shared" si="0"/>
        <v>4</v>
      </c>
      <c r="C21" s="17">
        <f t="shared" si="1"/>
        <v>4</v>
      </c>
      <c r="D21" s="14"/>
      <c r="E21" s="25" t="e">
        <f t="shared" si="2"/>
        <v>#N/A</v>
      </c>
      <c r="F21" s="25">
        <f t="shared" si="6"/>
      </c>
      <c r="G21" s="25">
        <f t="shared" si="3"/>
      </c>
      <c r="H21" s="25" t="e">
        <f t="shared" si="4"/>
        <v>#N/A</v>
      </c>
      <c r="I21" s="26">
        <f t="shared" si="7"/>
      </c>
      <c r="J21" s="25">
        <f t="shared" si="5"/>
      </c>
      <c r="L21" s="17">
        <f>IF(TypeOfSeasonality="Monthly","June","")</f>
      </c>
      <c r="M21" s="22">
        <v>1</v>
      </c>
    </row>
    <row r="22" spans="2:13" ht="12.75">
      <c r="B22" s="17">
        <f t="shared" si="0"/>
        <v>5</v>
      </c>
      <c r="C22" s="17">
        <f t="shared" si="1"/>
        <v>1</v>
      </c>
      <c r="D22" s="14"/>
      <c r="E22" s="25" t="e">
        <f t="shared" si="2"/>
        <v>#N/A</v>
      </c>
      <c r="F22" s="25">
        <f t="shared" si="6"/>
      </c>
      <c r="G22" s="25">
        <f t="shared" si="3"/>
      </c>
      <c r="H22" s="25" t="e">
        <f t="shared" si="4"/>
        <v>#N/A</v>
      </c>
      <c r="I22" s="26">
        <f t="shared" si="7"/>
      </c>
      <c r="J22" s="25">
        <f t="shared" si="5"/>
      </c>
      <c r="L22" s="17">
        <f>IF(TypeOfSeasonality="Monthly","July","")</f>
      </c>
      <c r="M22" s="22">
        <v>1</v>
      </c>
    </row>
    <row r="23" spans="2:13" ht="12.75">
      <c r="B23" s="17">
        <f t="shared" si="0"/>
        <v>5</v>
      </c>
      <c r="C23" s="17">
        <f t="shared" si="1"/>
        <v>2</v>
      </c>
      <c r="D23" s="14"/>
      <c r="E23" s="25" t="e">
        <f t="shared" si="2"/>
        <v>#N/A</v>
      </c>
      <c r="F23" s="25">
        <f t="shared" si="6"/>
      </c>
      <c r="G23" s="25">
        <f t="shared" si="3"/>
      </c>
      <c r="H23" s="25" t="e">
        <f t="shared" si="4"/>
        <v>#N/A</v>
      </c>
      <c r="I23" s="26">
        <f t="shared" si="7"/>
      </c>
      <c r="J23" s="25">
        <f t="shared" si="5"/>
      </c>
      <c r="L23" s="17">
        <f>IF(TypeOfSeasonality="Monthly","Aug","")</f>
      </c>
      <c r="M23" s="22">
        <v>1</v>
      </c>
    </row>
    <row r="24" spans="2:13" ht="12.75">
      <c r="B24" s="17">
        <f t="shared" si="0"/>
        <v>5</v>
      </c>
      <c r="C24" s="17">
        <f t="shared" si="1"/>
        <v>3</v>
      </c>
      <c r="D24" s="14"/>
      <c r="E24" s="25" t="e">
        <f t="shared" si="2"/>
        <v>#N/A</v>
      </c>
      <c r="F24" s="25">
        <f t="shared" si="6"/>
      </c>
      <c r="G24" s="25">
        <f t="shared" si="3"/>
      </c>
      <c r="H24" s="25" t="e">
        <f t="shared" si="4"/>
        <v>#N/A</v>
      </c>
      <c r="I24" s="26">
        <f t="shared" si="7"/>
      </c>
      <c r="J24" s="25">
        <f t="shared" si="5"/>
      </c>
      <c r="L24" s="17">
        <f>IF(TypeOfSeasonality="Monthly","Sep","")</f>
      </c>
      <c r="M24" s="22">
        <v>1</v>
      </c>
    </row>
    <row r="25" spans="2:13" ht="12.75">
      <c r="B25" s="17">
        <f t="shared" si="0"/>
        <v>5</v>
      </c>
      <c r="C25" s="17">
        <f t="shared" si="1"/>
        <v>4</v>
      </c>
      <c r="D25" s="14"/>
      <c r="E25" s="25" t="e">
        <f t="shared" si="2"/>
        <v>#N/A</v>
      </c>
      <c r="F25" s="25">
        <f t="shared" si="6"/>
      </c>
      <c r="G25" s="25">
        <f t="shared" si="3"/>
      </c>
      <c r="H25" s="25" t="e">
        <f t="shared" si="4"/>
        <v>#N/A</v>
      </c>
      <c r="I25" s="26">
        <f t="shared" si="7"/>
      </c>
      <c r="J25" s="25">
        <f t="shared" si="5"/>
      </c>
      <c r="L25" s="17">
        <f>IF(TypeOfSeasonality="Monthly","Oct","")</f>
      </c>
      <c r="M25" s="22">
        <v>1</v>
      </c>
    </row>
    <row r="26" spans="2:13" ht="12.75">
      <c r="B26" s="17">
        <f t="shared" si="0"/>
        <v>6</v>
      </c>
      <c r="C26" s="17">
        <f t="shared" si="1"/>
        <v>1</v>
      </c>
      <c r="D26" s="14"/>
      <c r="E26" s="25" t="e">
        <f t="shared" si="2"/>
        <v>#N/A</v>
      </c>
      <c r="F26" s="25">
        <f t="shared" si="6"/>
      </c>
      <c r="G26" s="25">
        <f t="shared" si="3"/>
      </c>
      <c r="H26" s="25" t="e">
        <f t="shared" si="4"/>
        <v>#N/A</v>
      </c>
      <c r="I26" s="26">
        <f t="shared" si="7"/>
      </c>
      <c r="J26" s="25">
        <f t="shared" si="5"/>
      </c>
      <c r="L26" s="17">
        <f>IF(TypeOfSeasonality="Monthly","Nov","")</f>
      </c>
      <c r="M26" s="22">
        <v>1</v>
      </c>
    </row>
    <row r="27" spans="2:13" ht="12.75">
      <c r="B27" s="17">
        <f t="shared" si="0"/>
        <v>6</v>
      </c>
      <c r="C27" s="17">
        <f t="shared" si="1"/>
        <v>2</v>
      </c>
      <c r="D27" s="14"/>
      <c r="E27" s="25" t="e">
        <f t="shared" si="2"/>
        <v>#N/A</v>
      </c>
      <c r="F27" s="25">
        <f t="shared" si="6"/>
      </c>
      <c r="G27" s="25">
        <f t="shared" si="3"/>
      </c>
      <c r="H27" s="25" t="e">
        <f t="shared" si="4"/>
        <v>#N/A</v>
      </c>
      <c r="I27" s="26">
        <f t="shared" si="7"/>
      </c>
      <c r="J27" s="25">
        <f t="shared" si="5"/>
      </c>
      <c r="L27" s="17">
        <f>IF(TypeOfSeasonality="Monthly","Dec","")</f>
      </c>
      <c r="M27" s="22">
        <v>1</v>
      </c>
    </row>
    <row r="28" spans="2:10" ht="12.75">
      <c r="B28" s="17">
        <f t="shared" si="0"/>
        <v>6</v>
      </c>
      <c r="C28" s="17">
        <f t="shared" si="1"/>
        <v>3</v>
      </c>
      <c r="D28" s="14"/>
      <c r="E28" s="25" t="e">
        <f t="shared" si="2"/>
        <v>#N/A</v>
      </c>
      <c r="F28" s="25">
        <f t="shared" si="6"/>
      </c>
      <c r="G28" s="25">
        <f t="shared" si="3"/>
      </c>
      <c r="H28" s="25" t="e">
        <f t="shared" si="4"/>
        <v>#N/A</v>
      </c>
      <c r="I28" s="26">
        <f t="shared" si="7"/>
      </c>
      <c r="J28" s="25">
        <f t="shared" si="5"/>
      </c>
    </row>
    <row r="29" spans="2:12" ht="13.5" thickBot="1">
      <c r="B29" s="17">
        <f t="shared" si="0"/>
        <v>6</v>
      </c>
      <c r="C29" s="17">
        <f t="shared" si="1"/>
        <v>4</v>
      </c>
      <c r="D29" s="14"/>
      <c r="E29" s="25" t="e">
        <f t="shared" si="2"/>
        <v>#N/A</v>
      </c>
      <c r="F29" s="25">
        <f t="shared" si="6"/>
      </c>
      <c r="G29" s="25">
        <f t="shared" si="3"/>
      </c>
      <c r="H29" s="25" t="e">
        <f t="shared" si="4"/>
        <v>#N/A</v>
      </c>
      <c r="I29" s="26">
        <f t="shared" si="7"/>
      </c>
      <c r="J29" s="25">
        <f t="shared" si="5"/>
      </c>
      <c r="L29" s="10" t="s">
        <v>3</v>
      </c>
    </row>
    <row r="30" spans="2:13" ht="13.5" thickBot="1">
      <c r="B30" s="17">
        <f t="shared" si="0"/>
        <v>7</v>
      </c>
      <c r="C30" s="17">
        <f t="shared" si="1"/>
        <v>1</v>
      </c>
      <c r="D30" s="14"/>
      <c r="E30" s="25" t="e">
        <f t="shared" si="2"/>
        <v>#N/A</v>
      </c>
      <c r="F30" s="25">
        <f t="shared" si="6"/>
      </c>
      <c r="G30" s="25">
        <f t="shared" si="3"/>
      </c>
      <c r="H30" s="25" t="e">
        <f t="shared" si="4"/>
        <v>#N/A</v>
      </c>
      <c r="I30" s="26">
        <f t="shared" si="7"/>
      </c>
      <c r="J30" s="25">
        <f t="shared" si="5"/>
      </c>
      <c r="L30" s="27" t="s">
        <v>4</v>
      </c>
      <c r="M30" s="28">
        <f>AVERAGE(ForecastingError)</f>
        <v>344.53333964998916</v>
      </c>
    </row>
    <row r="31" spans="1:11" ht="12.75">
      <c r="A31" s="17"/>
      <c r="B31" s="17">
        <f t="shared" si="0"/>
        <v>7</v>
      </c>
      <c r="C31" s="17">
        <f t="shared" si="1"/>
        <v>2</v>
      </c>
      <c r="D31" s="14"/>
      <c r="E31" s="25" t="e">
        <f>IF(ISNUMBER(D31),D31/VLOOKUP(C31,$L$17:$M$28,2,FALSE),NA())</f>
        <v>#N/A</v>
      </c>
      <c r="F31" s="25">
        <f t="shared" si="6"/>
      </c>
      <c r="G31" s="25">
        <f t="shared" si="3"/>
      </c>
      <c r="H31" s="25" t="e">
        <f t="shared" si="4"/>
        <v>#N/A</v>
      </c>
      <c r="I31" s="26">
        <f>IF(ISNUMBER(H31),H31*VLOOKUP(C31,$L$17:$M$28,2,FALSE),"")</f>
      </c>
      <c r="J31" s="25">
        <f t="shared" si="5"/>
      </c>
      <c r="K31" s="17"/>
    </row>
    <row r="32" spans="1:12" ht="13.5" thickBot="1">
      <c r="A32" s="17"/>
      <c r="B32" s="17">
        <f t="shared" si="0"/>
        <v>7</v>
      </c>
      <c r="C32" s="17">
        <f t="shared" si="1"/>
        <v>3</v>
      </c>
      <c r="D32" s="14"/>
      <c r="E32" s="25" t="e">
        <f>IF(ISNUMBER(D32),D32/VLOOKUP(C32,$L$17:$M$28,2,FALSE),NA())</f>
        <v>#N/A</v>
      </c>
      <c r="F32" s="25">
        <f t="shared" si="6"/>
      </c>
      <c r="G32" s="25">
        <f t="shared" si="3"/>
      </c>
      <c r="H32" s="25" t="e">
        <f t="shared" si="4"/>
        <v>#N/A</v>
      </c>
      <c r="I32" s="26">
        <f>IF(ISNUMBER(H32),H32*VLOOKUP(C32,$L$17:$M$28,2,FALSE),"")</f>
      </c>
      <c r="J32" s="25">
        <f t="shared" si="5"/>
      </c>
      <c r="K32" s="17"/>
      <c r="L32" s="10" t="s">
        <v>13</v>
      </c>
    </row>
    <row r="33" spans="1:13" ht="13.5" thickBot="1">
      <c r="A33" s="17"/>
      <c r="B33" s="17">
        <f t="shared" si="0"/>
        <v>7</v>
      </c>
      <c r="C33" s="17">
        <f t="shared" si="1"/>
        <v>4</v>
      </c>
      <c r="D33" s="14"/>
      <c r="E33" s="25" t="e">
        <f aca="true" t="shared" si="8" ref="E33:E72">IF(ISNUMBER(D33),D33/VLOOKUP(C33,$L$17:$M$28,2,FALSE),NA())</f>
        <v>#N/A</v>
      </c>
      <c r="F33" s="25">
        <f aca="true" t="shared" si="9" ref="F33:F73">IF(ISNUMBER(E32),Alpha*(E32-E31)+(1-Alpha)*(H32-H31),"")</f>
      </c>
      <c r="G33" s="25">
        <f aca="true" t="shared" si="10" ref="G33:G72">IF(ISNUMBER(F33),Beta*F33+(1-Beta)*G32,"")</f>
      </c>
      <c r="H33" s="25" t="e">
        <f aca="true" t="shared" si="11" ref="H33:H72">IF(ISNUMBER(D32),Alpha*E32+(1-Alpha)*H32+G33,NA())</f>
        <v>#N/A</v>
      </c>
      <c r="I33" s="26">
        <f aca="true" t="shared" si="12" ref="I33:I72">IF(ISNUMBER(H33),H33*VLOOKUP(C33,$L$17:$M$28,2,FALSE),"")</f>
      </c>
      <c r="J33" s="25">
        <f aca="true" t="shared" si="13" ref="J33:J72">IF(AND(ISNUMBER(D33),ISNUMBER(I33)),ABS(D33-I33),"")</f>
      </c>
      <c r="K33" s="17"/>
      <c r="L33" s="13" t="s">
        <v>14</v>
      </c>
      <c r="M33" s="29">
        <f>SUMSQ(ForecastingError)/COUNT(ForecastingError)</f>
        <v>180796.13475449267</v>
      </c>
    </row>
    <row r="34" spans="1:12" ht="12.75">
      <c r="A34" s="17"/>
      <c r="B34" s="17">
        <f t="shared" si="0"/>
        <v>8</v>
      </c>
      <c r="C34" s="17">
        <f t="shared" si="1"/>
        <v>1</v>
      </c>
      <c r="D34" s="14"/>
      <c r="E34" s="25" t="e">
        <f t="shared" si="8"/>
        <v>#N/A</v>
      </c>
      <c r="F34" s="25">
        <f t="shared" si="9"/>
      </c>
      <c r="G34" s="25">
        <f t="shared" si="10"/>
      </c>
      <c r="H34" s="25" t="e">
        <f t="shared" si="11"/>
        <v>#N/A</v>
      </c>
      <c r="I34" s="26">
        <f t="shared" si="12"/>
      </c>
      <c r="J34" s="25">
        <f t="shared" si="13"/>
      </c>
      <c r="K34" s="17"/>
      <c r="L34" s="17"/>
    </row>
    <row r="35" spans="1:12" ht="12.75">
      <c r="A35" s="17"/>
      <c r="B35" s="17">
        <f t="shared" si="0"/>
        <v>8</v>
      </c>
      <c r="C35" s="17">
        <f t="shared" si="1"/>
        <v>2</v>
      </c>
      <c r="D35" s="14"/>
      <c r="E35" s="25" t="e">
        <f t="shared" si="8"/>
        <v>#N/A</v>
      </c>
      <c r="F35" s="25">
        <f t="shared" si="9"/>
      </c>
      <c r="G35" s="25">
        <f t="shared" si="10"/>
      </c>
      <c r="H35" s="25" t="e">
        <f t="shared" si="11"/>
        <v>#N/A</v>
      </c>
      <c r="I35" s="26">
        <f t="shared" si="12"/>
      </c>
      <c r="J35" s="25">
        <f t="shared" si="13"/>
      </c>
      <c r="K35" s="17"/>
      <c r="L35" s="17"/>
    </row>
    <row r="36" spans="1:12" ht="12.75">
      <c r="A36" s="17"/>
      <c r="B36" s="17">
        <f t="shared" si="0"/>
        <v>8</v>
      </c>
      <c r="C36" s="17">
        <f t="shared" si="1"/>
        <v>3</v>
      </c>
      <c r="D36" s="14"/>
      <c r="E36" s="25" t="e">
        <f t="shared" si="8"/>
        <v>#N/A</v>
      </c>
      <c r="F36" s="25">
        <f t="shared" si="9"/>
      </c>
      <c r="G36" s="25">
        <f t="shared" si="10"/>
      </c>
      <c r="H36" s="25" t="e">
        <f t="shared" si="11"/>
        <v>#N/A</v>
      </c>
      <c r="I36" s="26">
        <f t="shared" si="12"/>
      </c>
      <c r="J36" s="25">
        <f t="shared" si="13"/>
      </c>
      <c r="K36" s="17"/>
      <c r="L36" s="17"/>
    </row>
    <row r="37" spans="2:10" ht="12.75">
      <c r="B37" s="17">
        <f t="shared" si="0"/>
        <v>8</v>
      </c>
      <c r="C37" s="17">
        <f t="shared" si="1"/>
        <v>4</v>
      </c>
      <c r="D37" s="14"/>
      <c r="E37" s="25" t="e">
        <f t="shared" si="8"/>
        <v>#N/A</v>
      </c>
      <c r="F37" s="25">
        <f t="shared" si="9"/>
      </c>
      <c r="G37" s="25">
        <f t="shared" si="10"/>
      </c>
      <c r="H37" s="25" t="e">
        <f t="shared" si="11"/>
        <v>#N/A</v>
      </c>
      <c r="I37" s="26">
        <f t="shared" si="12"/>
      </c>
      <c r="J37" s="25">
        <f t="shared" si="13"/>
      </c>
    </row>
    <row r="38" spans="2:10" ht="12.75">
      <c r="B38" s="17">
        <f t="shared" si="0"/>
        <v>9</v>
      </c>
      <c r="C38" s="17">
        <f t="shared" si="1"/>
        <v>1</v>
      </c>
      <c r="D38" s="14"/>
      <c r="E38" s="25" t="e">
        <f t="shared" si="8"/>
        <v>#N/A</v>
      </c>
      <c r="F38" s="25">
        <f t="shared" si="9"/>
      </c>
      <c r="G38" s="25">
        <f t="shared" si="10"/>
      </c>
      <c r="H38" s="25" t="e">
        <f t="shared" si="11"/>
        <v>#N/A</v>
      </c>
      <c r="I38" s="26">
        <f t="shared" si="12"/>
      </c>
      <c r="J38" s="25">
        <f t="shared" si="13"/>
      </c>
    </row>
    <row r="39" spans="2:10" ht="12.75">
      <c r="B39" s="17">
        <f t="shared" si="0"/>
        <v>9</v>
      </c>
      <c r="C39" s="17">
        <f t="shared" si="1"/>
        <v>2</v>
      </c>
      <c r="D39" s="14"/>
      <c r="E39" s="25" t="e">
        <f t="shared" si="8"/>
        <v>#N/A</v>
      </c>
      <c r="F39" s="25">
        <f t="shared" si="9"/>
      </c>
      <c r="G39" s="25">
        <f t="shared" si="10"/>
      </c>
      <c r="H39" s="25" t="e">
        <f t="shared" si="11"/>
        <v>#N/A</v>
      </c>
      <c r="I39" s="26">
        <f t="shared" si="12"/>
      </c>
      <c r="J39" s="25">
        <f t="shared" si="13"/>
      </c>
    </row>
    <row r="40" spans="2:10" ht="12.75">
      <c r="B40" s="17">
        <f t="shared" si="0"/>
        <v>9</v>
      </c>
      <c r="C40" s="17">
        <f t="shared" si="1"/>
        <v>3</v>
      </c>
      <c r="D40" s="14"/>
      <c r="E40" s="25" t="e">
        <f t="shared" si="8"/>
        <v>#N/A</v>
      </c>
      <c r="F40" s="25">
        <f t="shared" si="9"/>
      </c>
      <c r="G40" s="25">
        <f t="shared" si="10"/>
      </c>
      <c r="H40" s="25" t="e">
        <f t="shared" si="11"/>
        <v>#N/A</v>
      </c>
      <c r="I40" s="26">
        <f t="shared" si="12"/>
      </c>
      <c r="J40" s="25">
        <f t="shared" si="13"/>
      </c>
    </row>
    <row r="41" spans="2:10" ht="12.75">
      <c r="B41" s="17">
        <f t="shared" si="0"/>
        <v>9</v>
      </c>
      <c r="C41" s="17">
        <f t="shared" si="1"/>
        <v>4</v>
      </c>
      <c r="D41" s="14"/>
      <c r="E41" s="25" t="e">
        <f t="shared" si="8"/>
        <v>#N/A</v>
      </c>
      <c r="F41" s="25">
        <f t="shared" si="9"/>
      </c>
      <c r="G41" s="25">
        <f t="shared" si="10"/>
      </c>
      <c r="H41" s="25" t="e">
        <f t="shared" si="11"/>
        <v>#N/A</v>
      </c>
      <c r="I41" s="26">
        <f t="shared" si="12"/>
      </c>
      <c r="J41" s="25">
        <f t="shared" si="13"/>
      </c>
    </row>
    <row r="42" spans="2:10" ht="12.75">
      <c r="B42" s="17">
        <f t="shared" si="0"/>
        <v>10</v>
      </c>
      <c r="C42" s="17">
        <f t="shared" si="1"/>
        <v>1</v>
      </c>
      <c r="D42" s="14"/>
      <c r="E42" s="25" t="e">
        <f t="shared" si="8"/>
        <v>#N/A</v>
      </c>
      <c r="F42" s="25">
        <f t="shared" si="9"/>
      </c>
      <c r="G42" s="25">
        <f t="shared" si="10"/>
      </c>
      <c r="H42" s="25" t="e">
        <f t="shared" si="11"/>
        <v>#N/A</v>
      </c>
      <c r="I42" s="26">
        <f t="shared" si="12"/>
      </c>
      <c r="J42" s="25">
        <f t="shared" si="13"/>
      </c>
    </row>
    <row r="43" spans="2:10" ht="12.75">
      <c r="B43" s="17">
        <f t="shared" si="0"/>
        <v>10</v>
      </c>
      <c r="C43" s="17">
        <f t="shared" si="1"/>
        <v>2</v>
      </c>
      <c r="D43" s="14"/>
      <c r="E43" s="25" t="e">
        <f t="shared" si="8"/>
        <v>#N/A</v>
      </c>
      <c r="F43" s="25">
        <f t="shared" si="9"/>
      </c>
      <c r="G43" s="25">
        <f t="shared" si="10"/>
      </c>
      <c r="H43" s="25" t="e">
        <f t="shared" si="11"/>
        <v>#N/A</v>
      </c>
      <c r="I43" s="26">
        <f t="shared" si="12"/>
      </c>
      <c r="J43" s="25">
        <f t="shared" si="13"/>
      </c>
    </row>
    <row r="44" spans="2:10" ht="12.75">
      <c r="B44" s="17">
        <f t="shared" si="0"/>
        <v>10</v>
      </c>
      <c r="C44" s="17">
        <f t="shared" si="1"/>
        <v>3</v>
      </c>
      <c r="D44" s="14"/>
      <c r="E44" s="25" t="e">
        <f t="shared" si="8"/>
        <v>#N/A</v>
      </c>
      <c r="F44" s="25">
        <f t="shared" si="9"/>
      </c>
      <c r="G44" s="25">
        <f t="shared" si="10"/>
      </c>
      <c r="H44" s="25" t="e">
        <f t="shared" si="11"/>
        <v>#N/A</v>
      </c>
      <c r="I44" s="26">
        <f t="shared" si="12"/>
      </c>
      <c r="J44" s="25">
        <f t="shared" si="13"/>
      </c>
    </row>
    <row r="45" spans="2:10" ht="12.75">
      <c r="B45" s="17">
        <f t="shared" si="0"/>
        <v>10</v>
      </c>
      <c r="C45" s="17">
        <f t="shared" si="1"/>
        <v>4</v>
      </c>
      <c r="D45" s="14"/>
      <c r="E45" s="25" t="e">
        <f t="shared" si="8"/>
        <v>#N/A</v>
      </c>
      <c r="F45" s="25">
        <f t="shared" si="9"/>
      </c>
      <c r="G45" s="25">
        <f t="shared" si="10"/>
      </c>
      <c r="H45" s="25" t="e">
        <f t="shared" si="11"/>
        <v>#N/A</v>
      </c>
      <c r="I45" s="26">
        <f t="shared" si="12"/>
      </c>
      <c r="J45" s="25">
        <f t="shared" si="13"/>
      </c>
    </row>
    <row r="46" spans="2:10" ht="12.75">
      <c r="B46" s="17">
        <f t="shared" si="0"/>
        <v>11</v>
      </c>
      <c r="C46" s="17">
        <f t="shared" si="1"/>
        <v>1</v>
      </c>
      <c r="D46" s="14"/>
      <c r="E46" s="25" t="e">
        <f t="shared" si="8"/>
        <v>#N/A</v>
      </c>
      <c r="F46" s="25">
        <f t="shared" si="9"/>
      </c>
      <c r="G46" s="25">
        <f t="shared" si="10"/>
      </c>
      <c r="H46" s="25" t="e">
        <f t="shared" si="11"/>
        <v>#N/A</v>
      </c>
      <c r="I46" s="26">
        <f t="shared" si="12"/>
      </c>
      <c r="J46" s="25">
        <f t="shared" si="13"/>
      </c>
    </row>
    <row r="47" spans="2:10" ht="12.75">
      <c r="B47" s="17">
        <f t="shared" si="0"/>
        <v>11</v>
      </c>
      <c r="C47" s="17">
        <f t="shared" si="1"/>
        <v>2</v>
      </c>
      <c r="D47" s="14"/>
      <c r="E47" s="25" t="e">
        <f t="shared" si="8"/>
        <v>#N/A</v>
      </c>
      <c r="F47" s="25">
        <f t="shared" si="9"/>
      </c>
      <c r="G47" s="25">
        <f t="shared" si="10"/>
      </c>
      <c r="H47" s="25" t="e">
        <f t="shared" si="11"/>
        <v>#N/A</v>
      </c>
      <c r="I47" s="26">
        <f t="shared" si="12"/>
      </c>
      <c r="J47" s="25">
        <f t="shared" si="13"/>
      </c>
    </row>
    <row r="48" spans="2:10" ht="12.75">
      <c r="B48" s="17">
        <f t="shared" si="0"/>
        <v>11</v>
      </c>
      <c r="C48" s="17">
        <f t="shared" si="1"/>
        <v>3</v>
      </c>
      <c r="D48" s="14"/>
      <c r="E48" s="25" t="e">
        <f t="shared" si="8"/>
        <v>#N/A</v>
      </c>
      <c r="F48" s="25">
        <f t="shared" si="9"/>
      </c>
      <c r="G48" s="25">
        <f t="shared" si="10"/>
      </c>
      <c r="H48" s="25" t="e">
        <f t="shared" si="11"/>
        <v>#N/A</v>
      </c>
      <c r="I48" s="26">
        <f t="shared" si="12"/>
      </c>
      <c r="J48" s="25">
        <f t="shared" si="13"/>
      </c>
    </row>
    <row r="49" spans="2:10" ht="12.75">
      <c r="B49" s="17">
        <f t="shared" si="0"/>
        <v>11</v>
      </c>
      <c r="C49" s="17">
        <f t="shared" si="1"/>
        <v>4</v>
      </c>
      <c r="D49" s="14"/>
      <c r="E49" s="25" t="e">
        <f t="shared" si="8"/>
        <v>#N/A</v>
      </c>
      <c r="F49" s="25">
        <f t="shared" si="9"/>
      </c>
      <c r="G49" s="25">
        <f t="shared" si="10"/>
      </c>
      <c r="H49" s="25" t="e">
        <f t="shared" si="11"/>
        <v>#N/A</v>
      </c>
      <c r="I49" s="26">
        <f t="shared" si="12"/>
      </c>
      <c r="J49" s="25">
        <f t="shared" si="13"/>
      </c>
    </row>
    <row r="50" spans="2:10" ht="12.75">
      <c r="B50" s="17">
        <f t="shared" si="0"/>
        <v>12</v>
      </c>
      <c r="C50" s="17">
        <f t="shared" si="1"/>
        <v>1</v>
      </c>
      <c r="D50" s="14"/>
      <c r="E50" s="25" t="e">
        <f t="shared" si="8"/>
        <v>#N/A</v>
      </c>
      <c r="F50" s="25">
        <f t="shared" si="9"/>
      </c>
      <c r="G50" s="25">
        <f t="shared" si="10"/>
      </c>
      <c r="H50" s="25" t="e">
        <f t="shared" si="11"/>
        <v>#N/A</v>
      </c>
      <c r="I50" s="26">
        <f t="shared" si="12"/>
      </c>
      <c r="J50" s="25">
        <f t="shared" si="13"/>
      </c>
    </row>
    <row r="51" spans="2:10" ht="12.75">
      <c r="B51" s="17">
        <f t="shared" si="0"/>
        <v>12</v>
      </c>
      <c r="C51" s="17">
        <f t="shared" si="1"/>
        <v>2</v>
      </c>
      <c r="D51" s="14"/>
      <c r="E51" s="25" t="e">
        <f t="shared" si="8"/>
        <v>#N/A</v>
      </c>
      <c r="F51" s="25">
        <f t="shared" si="9"/>
      </c>
      <c r="G51" s="25">
        <f t="shared" si="10"/>
      </c>
      <c r="H51" s="25" t="e">
        <f t="shared" si="11"/>
        <v>#N/A</v>
      </c>
      <c r="I51" s="26">
        <f t="shared" si="12"/>
      </c>
      <c r="J51" s="25">
        <f t="shared" si="13"/>
      </c>
    </row>
    <row r="52" spans="2:10" ht="12.75">
      <c r="B52" s="17">
        <f t="shared" si="0"/>
        <v>12</v>
      </c>
      <c r="C52" s="17">
        <f t="shared" si="1"/>
        <v>3</v>
      </c>
      <c r="D52" s="14"/>
      <c r="E52" s="25" t="e">
        <f t="shared" si="8"/>
        <v>#N/A</v>
      </c>
      <c r="F52" s="25">
        <f t="shared" si="9"/>
      </c>
      <c r="G52" s="25">
        <f t="shared" si="10"/>
      </c>
      <c r="H52" s="25" t="e">
        <f t="shared" si="11"/>
        <v>#N/A</v>
      </c>
      <c r="I52" s="26">
        <f t="shared" si="12"/>
      </c>
      <c r="J52" s="25">
        <f t="shared" si="13"/>
      </c>
    </row>
    <row r="53" spans="2:10" ht="12.75">
      <c r="B53" s="17">
        <f t="shared" si="0"/>
        <v>12</v>
      </c>
      <c r="C53" s="17">
        <f t="shared" si="1"/>
        <v>4</v>
      </c>
      <c r="D53" s="14"/>
      <c r="E53" s="25" t="e">
        <f t="shared" si="8"/>
        <v>#N/A</v>
      </c>
      <c r="F53" s="25">
        <f t="shared" si="9"/>
      </c>
      <c r="G53" s="25">
        <f t="shared" si="10"/>
      </c>
      <c r="H53" s="25" t="e">
        <f t="shared" si="11"/>
        <v>#N/A</v>
      </c>
      <c r="I53" s="26">
        <f t="shared" si="12"/>
      </c>
      <c r="J53" s="25">
        <f t="shared" si="13"/>
      </c>
    </row>
    <row r="54" spans="2:10" ht="12.75">
      <c r="B54" s="17">
        <f t="shared" si="0"/>
        <v>13</v>
      </c>
      <c r="C54" s="17">
        <f t="shared" si="1"/>
        <v>1</v>
      </c>
      <c r="D54" s="14"/>
      <c r="E54" s="25" t="e">
        <f t="shared" si="8"/>
        <v>#N/A</v>
      </c>
      <c r="F54" s="25">
        <f t="shared" si="9"/>
      </c>
      <c r="G54" s="25">
        <f t="shared" si="10"/>
      </c>
      <c r="H54" s="25" t="e">
        <f t="shared" si="11"/>
        <v>#N/A</v>
      </c>
      <c r="I54" s="26">
        <f t="shared" si="12"/>
      </c>
      <c r="J54" s="25">
        <f t="shared" si="13"/>
      </c>
    </row>
    <row r="55" spans="2:10" ht="12.75">
      <c r="B55" s="17">
        <f t="shared" si="0"/>
        <v>13</v>
      </c>
      <c r="C55" s="17">
        <f t="shared" si="1"/>
        <v>2</v>
      </c>
      <c r="D55" s="14"/>
      <c r="E55" s="25" t="e">
        <f t="shared" si="8"/>
        <v>#N/A</v>
      </c>
      <c r="F55" s="25">
        <f t="shared" si="9"/>
      </c>
      <c r="G55" s="25">
        <f t="shared" si="10"/>
      </c>
      <c r="H55" s="25" t="e">
        <f t="shared" si="11"/>
        <v>#N/A</v>
      </c>
      <c r="I55" s="26">
        <f t="shared" si="12"/>
      </c>
      <c r="J55" s="25">
        <f t="shared" si="13"/>
      </c>
    </row>
    <row r="56" spans="2:10" ht="12.75">
      <c r="B56" s="17">
        <f t="shared" si="0"/>
        <v>13</v>
      </c>
      <c r="C56" s="17">
        <f t="shared" si="1"/>
        <v>3</v>
      </c>
      <c r="D56" s="14"/>
      <c r="E56" s="25" t="e">
        <f t="shared" si="8"/>
        <v>#N/A</v>
      </c>
      <c r="F56" s="25">
        <f t="shared" si="9"/>
      </c>
      <c r="G56" s="25">
        <f t="shared" si="10"/>
      </c>
      <c r="H56" s="25" t="e">
        <f t="shared" si="11"/>
        <v>#N/A</v>
      </c>
      <c r="I56" s="26">
        <f t="shared" si="12"/>
      </c>
      <c r="J56" s="25">
        <f t="shared" si="13"/>
      </c>
    </row>
    <row r="57" spans="2:10" ht="12.75">
      <c r="B57" s="17">
        <f t="shared" si="0"/>
        <v>13</v>
      </c>
      <c r="C57" s="17">
        <f t="shared" si="1"/>
        <v>4</v>
      </c>
      <c r="D57" s="14"/>
      <c r="E57" s="25" t="e">
        <f t="shared" si="8"/>
        <v>#N/A</v>
      </c>
      <c r="F57" s="25">
        <f t="shared" si="9"/>
      </c>
      <c r="G57" s="25">
        <f t="shared" si="10"/>
      </c>
      <c r="H57" s="25" t="e">
        <f t="shared" si="11"/>
        <v>#N/A</v>
      </c>
      <c r="I57" s="26">
        <f t="shared" si="12"/>
      </c>
      <c r="J57" s="25">
        <f t="shared" si="13"/>
      </c>
    </row>
    <row r="58" spans="2:10" ht="12.75">
      <c r="B58" s="17">
        <f t="shared" si="0"/>
        <v>14</v>
      </c>
      <c r="C58" s="17">
        <f t="shared" si="1"/>
        <v>1</v>
      </c>
      <c r="D58" s="14"/>
      <c r="E58" s="25" t="e">
        <f t="shared" si="8"/>
        <v>#N/A</v>
      </c>
      <c r="F58" s="25">
        <f t="shared" si="9"/>
      </c>
      <c r="G58" s="25">
        <f t="shared" si="10"/>
      </c>
      <c r="H58" s="25" t="e">
        <f t="shared" si="11"/>
        <v>#N/A</v>
      </c>
      <c r="I58" s="26">
        <f t="shared" si="12"/>
      </c>
      <c r="J58" s="25">
        <f t="shared" si="13"/>
      </c>
    </row>
    <row r="59" spans="2:10" ht="12.75">
      <c r="B59" s="17">
        <f t="shared" si="0"/>
        <v>14</v>
      </c>
      <c r="C59" s="17">
        <f t="shared" si="1"/>
        <v>2</v>
      </c>
      <c r="D59" s="14"/>
      <c r="E59" s="25" t="e">
        <f t="shared" si="8"/>
        <v>#N/A</v>
      </c>
      <c r="F59" s="25">
        <f t="shared" si="9"/>
      </c>
      <c r="G59" s="25">
        <f t="shared" si="10"/>
      </c>
      <c r="H59" s="25" t="e">
        <f t="shared" si="11"/>
        <v>#N/A</v>
      </c>
      <c r="I59" s="26">
        <f t="shared" si="12"/>
      </c>
      <c r="J59" s="25">
        <f t="shared" si="13"/>
      </c>
    </row>
    <row r="60" spans="2:10" ht="12.75">
      <c r="B60" s="17">
        <f t="shared" si="0"/>
        <v>14</v>
      </c>
      <c r="C60" s="17">
        <f t="shared" si="1"/>
        <v>3</v>
      </c>
      <c r="D60" s="14"/>
      <c r="E60" s="25" t="e">
        <f t="shared" si="8"/>
        <v>#N/A</v>
      </c>
      <c r="F60" s="25">
        <f t="shared" si="9"/>
      </c>
      <c r="G60" s="25">
        <f t="shared" si="10"/>
      </c>
      <c r="H60" s="25" t="e">
        <f t="shared" si="11"/>
        <v>#N/A</v>
      </c>
      <c r="I60" s="26">
        <f t="shared" si="12"/>
      </c>
      <c r="J60" s="25">
        <f t="shared" si="13"/>
      </c>
    </row>
    <row r="61" spans="2:10" ht="12.75">
      <c r="B61" s="17">
        <f t="shared" si="0"/>
        <v>14</v>
      </c>
      <c r="C61" s="17">
        <f t="shared" si="1"/>
        <v>4</v>
      </c>
      <c r="D61" s="14"/>
      <c r="E61" s="25" t="e">
        <f t="shared" si="8"/>
        <v>#N/A</v>
      </c>
      <c r="F61" s="25">
        <f t="shared" si="9"/>
      </c>
      <c r="G61" s="25">
        <f t="shared" si="10"/>
      </c>
      <c r="H61" s="25" t="e">
        <f t="shared" si="11"/>
        <v>#N/A</v>
      </c>
      <c r="I61" s="26">
        <f t="shared" si="12"/>
      </c>
      <c r="J61" s="25">
        <f t="shared" si="13"/>
      </c>
    </row>
    <row r="62" spans="2:10" ht="12.75">
      <c r="B62" s="17">
        <f t="shared" si="0"/>
        <v>15</v>
      </c>
      <c r="C62" s="17">
        <f t="shared" si="1"/>
        <v>1</v>
      </c>
      <c r="D62" s="14"/>
      <c r="E62" s="25" t="e">
        <f t="shared" si="8"/>
        <v>#N/A</v>
      </c>
      <c r="F62" s="25">
        <f t="shared" si="9"/>
      </c>
      <c r="G62" s="25">
        <f t="shared" si="10"/>
      </c>
      <c r="H62" s="25" t="e">
        <f t="shared" si="11"/>
        <v>#N/A</v>
      </c>
      <c r="I62" s="26">
        <f t="shared" si="12"/>
      </c>
      <c r="J62" s="25">
        <f t="shared" si="13"/>
      </c>
    </row>
    <row r="63" spans="2:10" ht="12.75">
      <c r="B63" s="17">
        <f t="shared" si="0"/>
        <v>15</v>
      </c>
      <c r="C63" s="17">
        <f t="shared" si="1"/>
        <v>2</v>
      </c>
      <c r="D63" s="14"/>
      <c r="E63" s="25" t="e">
        <f t="shared" si="8"/>
        <v>#N/A</v>
      </c>
      <c r="F63" s="25">
        <f t="shared" si="9"/>
      </c>
      <c r="G63" s="25">
        <f t="shared" si="10"/>
      </c>
      <c r="H63" s="25" t="e">
        <f t="shared" si="11"/>
        <v>#N/A</v>
      </c>
      <c r="I63" s="26">
        <f t="shared" si="12"/>
      </c>
      <c r="J63" s="25">
        <f t="shared" si="13"/>
      </c>
    </row>
    <row r="64" spans="2:10" ht="12.75">
      <c r="B64" s="17">
        <f t="shared" si="0"/>
        <v>15</v>
      </c>
      <c r="C64" s="17">
        <f t="shared" si="1"/>
        <v>3</v>
      </c>
      <c r="D64" s="14"/>
      <c r="E64" s="25" t="e">
        <f t="shared" si="8"/>
        <v>#N/A</v>
      </c>
      <c r="F64" s="25">
        <f t="shared" si="9"/>
      </c>
      <c r="G64" s="25">
        <f t="shared" si="10"/>
      </c>
      <c r="H64" s="25" t="e">
        <f t="shared" si="11"/>
        <v>#N/A</v>
      </c>
      <c r="I64" s="26">
        <f t="shared" si="12"/>
      </c>
      <c r="J64" s="25">
        <f t="shared" si="13"/>
      </c>
    </row>
    <row r="65" spans="2:10" ht="12.75">
      <c r="B65" s="17">
        <f t="shared" si="0"/>
        <v>15</v>
      </c>
      <c r="C65" s="17">
        <f t="shared" si="1"/>
        <v>4</v>
      </c>
      <c r="D65" s="14"/>
      <c r="E65" s="25" t="e">
        <f t="shared" si="8"/>
        <v>#N/A</v>
      </c>
      <c r="F65" s="25">
        <f t="shared" si="9"/>
      </c>
      <c r="G65" s="25">
        <f t="shared" si="10"/>
      </c>
      <c r="H65" s="25" t="e">
        <f t="shared" si="11"/>
        <v>#N/A</v>
      </c>
      <c r="I65" s="26">
        <f t="shared" si="12"/>
      </c>
      <c r="J65" s="25">
        <f t="shared" si="13"/>
      </c>
    </row>
    <row r="66" spans="2:10" ht="12.75">
      <c r="B66" s="17">
        <f t="shared" si="0"/>
        <v>16</v>
      </c>
      <c r="C66" s="17">
        <f t="shared" si="1"/>
        <v>1</v>
      </c>
      <c r="D66" s="14"/>
      <c r="E66" s="25" t="e">
        <f t="shared" si="8"/>
        <v>#N/A</v>
      </c>
      <c r="F66" s="25">
        <f t="shared" si="9"/>
      </c>
      <c r="G66" s="25">
        <f t="shared" si="10"/>
      </c>
      <c r="H66" s="25" t="e">
        <f t="shared" si="11"/>
        <v>#N/A</v>
      </c>
      <c r="I66" s="26">
        <f t="shared" si="12"/>
      </c>
      <c r="J66" s="25">
        <f t="shared" si="13"/>
      </c>
    </row>
    <row r="67" spans="2:10" ht="12.75">
      <c r="B67" s="17">
        <f t="shared" si="0"/>
        <v>16</v>
      </c>
      <c r="C67" s="17">
        <f t="shared" si="1"/>
        <v>2</v>
      </c>
      <c r="D67" s="14"/>
      <c r="E67" s="25" t="e">
        <f t="shared" si="8"/>
        <v>#N/A</v>
      </c>
      <c r="F67" s="25">
        <f t="shared" si="9"/>
      </c>
      <c r="G67" s="25">
        <f t="shared" si="10"/>
      </c>
      <c r="H67" s="25" t="e">
        <f t="shared" si="11"/>
        <v>#N/A</v>
      </c>
      <c r="I67" s="26">
        <f t="shared" si="12"/>
      </c>
      <c r="J67" s="25">
        <f t="shared" si="13"/>
      </c>
    </row>
    <row r="68" spans="2:10" ht="12.75">
      <c r="B68" s="17">
        <f t="shared" si="0"/>
        <v>16</v>
      </c>
      <c r="C68" s="17">
        <f t="shared" si="1"/>
        <v>3</v>
      </c>
      <c r="D68" s="14"/>
      <c r="E68" s="25" t="e">
        <f t="shared" si="8"/>
        <v>#N/A</v>
      </c>
      <c r="F68" s="25">
        <f t="shared" si="9"/>
      </c>
      <c r="G68" s="25">
        <f t="shared" si="10"/>
      </c>
      <c r="H68" s="25" t="e">
        <f t="shared" si="11"/>
        <v>#N/A</v>
      </c>
      <c r="I68" s="26">
        <f t="shared" si="12"/>
      </c>
      <c r="J68" s="25">
        <f t="shared" si="13"/>
      </c>
    </row>
    <row r="69" spans="2:10" ht="12.75">
      <c r="B69" s="17">
        <f t="shared" si="0"/>
        <v>16</v>
      </c>
      <c r="C69" s="17">
        <f t="shared" si="1"/>
        <v>4</v>
      </c>
      <c r="D69" s="14"/>
      <c r="E69" s="25" t="e">
        <f t="shared" si="8"/>
        <v>#N/A</v>
      </c>
      <c r="F69" s="25">
        <f t="shared" si="9"/>
      </c>
      <c r="G69" s="25">
        <f t="shared" si="10"/>
      </c>
      <c r="H69" s="25" t="e">
        <f t="shared" si="11"/>
        <v>#N/A</v>
      </c>
      <c r="I69" s="26">
        <f t="shared" si="12"/>
      </c>
      <c r="J69" s="25">
        <f t="shared" si="13"/>
      </c>
    </row>
    <row r="70" spans="2:10" ht="12.75">
      <c r="B70" s="17">
        <f t="shared" si="0"/>
        <v>17</v>
      </c>
      <c r="C70" s="17">
        <f t="shared" si="1"/>
        <v>1</v>
      </c>
      <c r="D70" s="14"/>
      <c r="E70" s="25" t="e">
        <f t="shared" si="8"/>
        <v>#N/A</v>
      </c>
      <c r="F70" s="25">
        <f t="shared" si="9"/>
      </c>
      <c r="G70" s="25">
        <f t="shared" si="10"/>
      </c>
      <c r="H70" s="25" t="e">
        <f t="shared" si="11"/>
        <v>#N/A</v>
      </c>
      <c r="I70" s="26">
        <f t="shared" si="12"/>
      </c>
      <c r="J70" s="25">
        <f t="shared" si="13"/>
      </c>
    </row>
    <row r="71" spans="2:10" ht="12.75">
      <c r="B71" s="17">
        <f t="shared" si="0"/>
        <v>17</v>
      </c>
      <c r="C71" s="17">
        <f t="shared" si="1"/>
        <v>2</v>
      </c>
      <c r="D71" s="14"/>
      <c r="E71" s="25" t="e">
        <f t="shared" si="8"/>
        <v>#N/A</v>
      </c>
      <c r="F71" s="25">
        <f t="shared" si="9"/>
      </c>
      <c r="G71" s="25">
        <f t="shared" si="10"/>
      </c>
      <c r="H71" s="25" t="e">
        <f t="shared" si="11"/>
        <v>#N/A</v>
      </c>
      <c r="I71" s="26">
        <f t="shared" si="12"/>
      </c>
      <c r="J71" s="25">
        <f t="shared" si="13"/>
      </c>
    </row>
    <row r="72" spans="2:10" ht="12.75">
      <c r="B72" s="17">
        <f t="shared" si="0"/>
        <v>17</v>
      </c>
      <c r="C72" s="17">
        <f t="shared" si="1"/>
        <v>3</v>
      </c>
      <c r="D72" s="14"/>
      <c r="E72" s="25" t="e">
        <f t="shared" si="8"/>
        <v>#N/A</v>
      </c>
      <c r="F72" s="25">
        <f t="shared" si="9"/>
      </c>
      <c r="G72" s="25">
        <f t="shared" si="10"/>
      </c>
      <c r="H72" s="25" t="e">
        <f t="shared" si="11"/>
        <v>#N/A</v>
      </c>
      <c r="I72" s="26">
        <f t="shared" si="12"/>
      </c>
      <c r="J72" s="25">
        <f t="shared" si="13"/>
      </c>
    </row>
    <row r="73" spans="2:10" ht="12.75">
      <c r="B73" s="17">
        <f t="shared" si="0"/>
        <v>17</v>
      </c>
      <c r="C73" s="17">
        <f t="shared" si="1"/>
        <v>4</v>
      </c>
      <c r="D73" s="14"/>
      <c r="E73" s="25" t="e">
        <f>IF(ISNUMBER(D73),D73/VLOOKUP(C73,$L$17:$M$28,2,FALSE),NA())</f>
        <v>#N/A</v>
      </c>
      <c r="F73" s="25">
        <f t="shared" si="9"/>
      </c>
      <c r="G73" s="25">
        <f>IF(ISNUMBER(F73),Beta*F73+(1-Beta)*G32,"")</f>
      </c>
      <c r="H73" s="25" t="e">
        <f>IF(ISNUMBER(D32),Alpha*E32+(1-Alpha)*H32+G73,NA())</f>
        <v>#N/A</v>
      </c>
      <c r="I73" s="26">
        <f>IF(ISNUMBER(H73),H73*VLOOKUP(C73,$L$17:$M$28,2,FALSE),"")</f>
      </c>
      <c r="J73" s="25">
        <f>IF(AND(ISNUMBER(D73),ISNUMBER(I73)),ABS(D73-I73),"")</f>
      </c>
    </row>
    <row r="74" spans="2:10" ht="12.75">
      <c r="B74" s="17">
        <f t="shared" si="0"/>
        <v>18</v>
      </c>
      <c r="C74" s="17">
        <f t="shared" si="1"/>
        <v>1</v>
      </c>
      <c r="D74" s="14"/>
      <c r="E74" s="25" t="e">
        <f>IF(ISNUMBER(D74),D74/VLOOKUP(C74,$L$17:$M$28,2,FALSE),NA())</f>
        <v>#N/A</v>
      </c>
      <c r="F74" s="25">
        <f>IF(ISNUMBER(E73),Alpha*(E73-E32)+(1-Alpha)*(H73-H32),"")</f>
      </c>
      <c r="G74" s="25">
        <f>IF(ISNUMBER(F74),Beta*F74+(1-Beta)*G73,"")</f>
      </c>
      <c r="H74" s="25" t="e">
        <f>IF(ISNUMBER(D73),Alpha*E73+(1-Alpha)*H73+G74,NA())</f>
        <v>#N/A</v>
      </c>
      <c r="I74" s="26">
        <f>IF(ISNUMBER(H74),H74*VLOOKUP(C74,$L$17:$M$28,2,FALSE),"")</f>
      </c>
      <c r="J74" s="25">
        <f>IF(AND(ISNUMBER(D74),ISNUMBER(I74)),ABS(D74-I74),"")</f>
      </c>
    </row>
    <row r="75" spans="2:10" ht="13.5" thickBot="1">
      <c r="B75" s="17">
        <f t="shared" si="0"/>
        <v>18</v>
      </c>
      <c r="C75" s="17">
        <f t="shared" si="1"/>
        <v>2</v>
      </c>
      <c r="D75" s="14"/>
      <c r="E75" s="25" t="e">
        <f>IF(ISNUMBER(D75),D75/VLOOKUP(C75,$L$17:$M$28,2,FALSE),NA())</f>
        <v>#N/A</v>
      </c>
      <c r="F75" s="25">
        <f>IF(ISNUMBER(E74),Alpha*(E74-E73)+(1-Alpha)*(H74-H73),"")</f>
      </c>
      <c r="G75" s="25">
        <f>IF(ISNUMBER(F75),Beta*F75+(1-Beta)*G74,"")</f>
      </c>
      <c r="H75" s="25" t="e">
        <f>IF(ISNUMBER(D74),Alpha*E74+(1-Alpha)*H74+G75,NA())</f>
        <v>#N/A</v>
      </c>
      <c r="I75" s="30">
        <f>IF(ISNUMBER(H75),H75*VLOOKUP(C75,$L$17:$M$28,2,FALSE),"")</f>
      </c>
      <c r="J75" s="25">
        <f>IF(AND(ISNUMBER(D75),ISNUMBER(I75)),ABS(D75-I75),"")</f>
      </c>
    </row>
    <row r="76" spans="2:10" ht="12.75">
      <c r="B76" s="17"/>
      <c r="C76" s="17"/>
      <c r="D76" s="17"/>
      <c r="E76" s="17"/>
      <c r="F76" s="17"/>
      <c r="G76" s="17"/>
      <c r="H76" s="17"/>
      <c r="I76" s="17"/>
      <c r="J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</sheetData>
  <conditionalFormatting sqref="E6:E75">
    <cfRule type="expression" priority="1" dxfId="0" stopIfTrue="1">
      <formula>NOT(ISNUMBER(E6))</formula>
    </cfRule>
  </conditionalFormatting>
  <conditionalFormatting sqref="M20">
    <cfRule type="expression" priority="2" dxfId="1" stopIfTrue="1">
      <formula>(TypeOfSeasonality="Quarterly")</formula>
    </cfRule>
  </conditionalFormatting>
  <conditionalFormatting sqref="H6:H75">
    <cfRule type="expression" priority="3" dxfId="0" stopIfTrue="1">
      <formula>NOT(ISNUMBER(H6))</formula>
    </cfRule>
  </conditionalFormatting>
  <conditionalFormatting sqref="M21:M27">
    <cfRule type="expression" priority="4" dxfId="1" stopIfTrue="1">
      <formula>(TypeOfSeasonality&lt;&gt;"Monthly")</formula>
    </cfRule>
  </conditionalFormatting>
  <dataValidations count="1">
    <dataValidation type="list" allowBlank="1" showInputMessage="1" showErrorMessage="1" sqref="M13">
      <formula1>"Quarterly,Monthly,Daily"</formula1>
    </dataValidation>
  </dataValidations>
  <printOptions gridLines="1" headings="1"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2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1999-02-06T07:14:56Z</dcterms:created>
  <dcterms:modified xsi:type="dcterms:W3CDTF">2006-10-27T07:47:37Z</dcterms:modified>
  <cp:category/>
  <cp:version/>
  <cp:contentType/>
  <cp:contentStatus/>
</cp:coreProperties>
</file>